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8880" windowHeight="366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<sst xmlns="http://schemas.openxmlformats.org/spreadsheetml/2006/main" count="61" uniqueCount="53">
  <si>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</si>
  <si>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</si>
  <si>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</si>
  <si>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</si>
  <si>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</si>
  <si>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</si>
  <si>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</si>
  <si>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</si>
  <si>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</si>
  <si>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</si>
  <si>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</si>
  <si>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</si>
  <si>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</si>
  <si>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</si>
  <si>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</si>
  <si>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</si>
  <si>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</si>
  <si>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</si>
  <si>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</si>
  <si>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</si>
  <si>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Prognozowane wydatki budżetowe</t>
  </si>
  <si>
    <t>Prognozowany wynik finansowy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</si>
  <si>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</si>
  <si>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</si>
  <si>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</si>
  <si>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</si>
  <si>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</si>
  <si>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</si>
  <si>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</si>
  <si>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</si>
  <si>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</si>
  <si>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</si>
  <si>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</si>
  <si>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</si>
  <si>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</si>
  <si>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</si>
  <si>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</si>
  <si>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t>Spłata rat kapitałowych z tytułu prefinansowania</t>
  </si>
  <si>
    <t>a</t>
  </si>
  <si>
    <t>b</t>
  </si>
  <si>
    <t>c</t>
  </si>
  <si>
    <t xml:space="preserve">Relacje do dochodów (w %): </t>
  </si>
  <si>
    <t xml:space="preserve">   EBOiR</t>
  </si>
  <si>
    <t>Wykonanie 2006</t>
  </si>
  <si>
    <t>Kwota długu na dzień 31.12.2008 planowane wykonanie</t>
  </si>
  <si>
    <t xml:space="preserve">długu po uwzględnieniu wyłączeń (art. 170 ust. 3)
</t>
  </si>
  <si>
    <t>długu (art. 170 ust. 1) 1:3</t>
  </si>
  <si>
    <t>spłaty zadłużenia (art. 169 ust. 1) (2:3)</t>
  </si>
  <si>
    <t>spłaty zadłużenia po uwzględnieniu wyłączeń (art. 169 ust. 3) (2.1+2.3):3</t>
  </si>
  <si>
    <t>Załącznik Nr 8</t>
  </si>
  <si>
    <t>do Uchwały budżetowej na 2009 r.</t>
  </si>
  <si>
    <t>Prognoza kwoty długu i spłat na rok 2009 i lata następne</t>
  </si>
  <si>
    <r>
      <t xml:space="preserve">Zobowiązania wg tytułów dłużnych: </t>
    </r>
    <r>
      <rPr>
        <sz val="12"/>
        <rFont val="Tahoma"/>
        <family val="2"/>
      </rPr>
      <t>(1.1+1.2+1.3)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</si>
</sst>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29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 CE"/>
      <family val="0"/>
    </font>
    <font>
      <b/>
      <sz val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/>
    </xf>
    <xf numFmtId="169" fontId="26" fillId="24" borderId="10" xfId="42" applyNumberFormat="1" applyFont="1" applyFill="1" applyBorder="1" applyAlignment="1">
      <alignment horizont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center"/>
    </xf>
    <xf numFmtId="0" fontId="25" fillId="24" borderId="13" xfId="0" applyFont="1" applyFill="1" applyBorder="1" applyAlignment="1">
      <alignment vertical="center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wrapText="1"/>
    </xf>
    <xf numFmtId="0" fontId="26" fillId="24" borderId="17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 wrapText="1"/>
    </xf>
    <xf numFmtId="169" fontId="26" fillId="24" borderId="10" xfId="42" applyNumberFormat="1" applyFont="1" applyFill="1" applyBorder="1" applyAlignment="1">
      <alignment horizontal="center" vertical="center" wrapText="1"/>
    </xf>
    <xf numFmtId="169" fontId="26" fillId="24" borderId="10" xfId="42" applyNumberFormat="1" applyFont="1" applyFill="1" applyBorder="1" applyAlignment="1">
      <alignment vertical="center" wrapText="1"/>
    </xf>
    <xf numFmtId="169" fontId="26" fillId="24" borderId="17" xfId="42" applyNumberFormat="1" applyFont="1" applyFill="1" applyBorder="1" applyAlignment="1">
      <alignment vertical="center" wrapText="1"/>
    </xf>
    <xf numFmtId="0" fontId="25" fillId="24" borderId="14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wrapText="1"/>
    </xf>
    <xf numFmtId="169" fontId="26" fillId="24" borderId="10" xfId="42" applyNumberFormat="1" applyFont="1" applyFill="1" applyBorder="1" applyAlignment="1">
      <alignment horizontal="center" vertical="top" wrapText="1"/>
    </xf>
    <xf numFmtId="169" fontId="26" fillId="24" borderId="10" xfId="42" applyNumberFormat="1" applyFont="1" applyFill="1" applyBorder="1" applyAlignment="1">
      <alignment vertical="top" wrapText="1"/>
    </xf>
    <xf numFmtId="169" fontId="26" fillId="24" borderId="17" xfId="42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left" wrapText="1" indent="1"/>
    </xf>
    <xf numFmtId="0" fontId="26" fillId="24" borderId="10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169" fontId="26" fillId="24" borderId="10" xfId="42" applyNumberFormat="1" applyFont="1" applyFill="1" applyBorder="1" applyAlignment="1">
      <alignment horizontal="left" wrapText="1" indent="1"/>
    </xf>
    <xf numFmtId="0" fontId="26" fillId="24" borderId="10" xfId="0" applyFont="1" applyFill="1" applyBorder="1" applyAlignment="1">
      <alignment wrapText="1"/>
    </xf>
    <xf numFmtId="169" fontId="26" fillId="24" borderId="10" xfId="42" applyNumberFormat="1" applyFont="1" applyFill="1" applyBorder="1" applyAlignment="1">
      <alignment wrapText="1"/>
    </xf>
    <xf numFmtId="169" fontId="25" fillId="24" borderId="10" xfId="42" applyNumberFormat="1" applyFont="1" applyFill="1" applyBorder="1" applyAlignment="1">
      <alignment wrapText="1"/>
    </xf>
    <xf numFmtId="169" fontId="25" fillId="24" borderId="10" xfId="42" applyNumberFormat="1" applyFont="1" applyFill="1" applyBorder="1" applyAlignment="1">
      <alignment horizontal="center" vertical="center" wrapText="1"/>
    </xf>
    <xf numFmtId="169" fontId="25" fillId="24" borderId="10" xfId="42" applyNumberFormat="1" applyFont="1" applyFill="1" applyBorder="1" applyAlignment="1">
      <alignment vertical="center" wrapText="1"/>
    </xf>
    <xf numFmtId="169" fontId="25" fillId="24" borderId="17" xfId="42" applyNumberFormat="1" applyFont="1" applyFill="1" applyBorder="1" applyAlignment="1">
      <alignment vertical="center" wrapText="1"/>
    </xf>
    <xf numFmtId="169" fontId="26" fillId="24" borderId="10" xfId="0" applyNumberFormat="1" applyFont="1" applyFill="1" applyBorder="1" applyAlignment="1">
      <alignment/>
    </xf>
    <xf numFmtId="169" fontId="26" fillId="24" borderId="10" xfId="42" applyNumberFormat="1" applyFont="1" applyFill="1" applyBorder="1" applyAlignment="1">
      <alignment/>
    </xf>
    <xf numFmtId="169" fontId="26" fillId="24" borderId="17" xfId="42" applyNumberFormat="1" applyFont="1" applyFill="1" applyBorder="1" applyAlignment="1">
      <alignment/>
    </xf>
    <xf numFmtId="169" fontId="25" fillId="24" borderId="10" xfId="42" applyNumberFormat="1" applyFont="1" applyFill="1" applyBorder="1" applyAlignment="1">
      <alignment horizontal="center" wrapText="1"/>
    </xf>
    <xf numFmtId="169" fontId="25" fillId="24" borderId="10" xfId="42" applyNumberFormat="1" applyFont="1" applyFill="1" applyBorder="1" applyAlignment="1">
      <alignment vertical="top" wrapText="1"/>
    </xf>
    <xf numFmtId="169" fontId="25" fillId="24" borderId="17" xfId="42" applyNumberFormat="1" applyFont="1" applyFill="1" applyBorder="1" applyAlignment="1">
      <alignment vertical="top" wrapText="1"/>
    </xf>
    <xf numFmtId="43" fontId="25" fillId="24" borderId="10" xfId="42" applyNumberFormat="1" applyFont="1" applyFill="1" applyBorder="1" applyAlignment="1">
      <alignment horizontal="center" vertical="center" wrapText="1"/>
    </xf>
    <xf numFmtId="43" fontId="25" fillId="24" borderId="10" xfId="42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/>
    </xf>
    <xf numFmtId="0" fontId="26" fillId="24" borderId="17" xfId="0" applyFont="1" applyFill="1" applyBorder="1" applyAlignment="1">
      <alignment vertical="center"/>
    </xf>
    <xf numFmtId="43" fontId="25" fillId="24" borderId="10" xfId="42" applyNumberFormat="1" applyFont="1" applyFill="1" applyBorder="1" applyAlignment="1">
      <alignment horizontal="center" vertical="top" wrapText="1"/>
    </xf>
    <xf numFmtId="43" fontId="25" fillId="24" borderId="10" xfId="42" applyNumberFormat="1" applyFont="1" applyFill="1" applyBorder="1" applyAlignment="1">
      <alignment vertical="top" wrapText="1"/>
    </xf>
    <xf numFmtId="43" fontId="25" fillId="24" borderId="17" xfId="42" applyNumberFormat="1" applyFont="1" applyFill="1" applyBorder="1" applyAlignment="1">
      <alignment vertical="top" wrapText="1"/>
    </xf>
    <xf numFmtId="43" fontId="26" fillId="24" borderId="10" xfId="42" applyNumberFormat="1" applyFont="1" applyFill="1" applyBorder="1" applyAlignment="1">
      <alignment horizontal="left" wrapText="1" indent="1"/>
    </xf>
    <xf numFmtId="43" fontId="26" fillId="24" borderId="10" xfId="42" applyNumberFormat="1" applyFont="1" applyFill="1" applyBorder="1" applyAlignment="1">
      <alignment wrapText="1"/>
    </xf>
    <xf numFmtId="43" fontId="26" fillId="24" borderId="17" xfId="42" applyNumberFormat="1" applyFont="1" applyFill="1" applyBorder="1" applyAlignment="1">
      <alignment wrapText="1"/>
    </xf>
    <xf numFmtId="0" fontId="25" fillId="24" borderId="18" xfId="0" applyFont="1" applyFill="1" applyBorder="1" applyAlignment="1">
      <alignment horizontal="center" wrapText="1"/>
    </xf>
    <xf numFmtId="0" fontId="26" fillId="24" borderId="19" xfId="0" applyFont="1" applyFill="1" applyBorder="1" applyAlignment="1">
      <alignment horizontal="left" wrapText="1" indent="1"/>
    </xf>
    <xf numFmtId="43" fontId="26" fillId="24" borderId="19" xfId="42" applyNumberFormat="1" applyFont="1" applyFill="1" applyBorder="1" applyAlignment="1">
      <alignment horizontal="left" wrapText="1" indent="1"/>
    </xf>
    <xf numFmtId="43" fontId="26" fillId="24" borderId="19" xfId="42" applyNumberFormat="1" applyFont="1" applyFill="1" applyBorder="1" applyAlignment="1">
      <alignment wrapText="1"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zoomScale="53" zoomScaleNormal="53"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71.625" style="0" customWidth="1"/>
    <col min="3" max="3" width="0.2421875" style="0" hidden="1" customWidth="1"/>
    <col min="4" max="4" width="24.375" style="0" customWidth="1"/>
    <col min="5" max="9" width="20.375" style="0" bestFit="1" customWidth="1"/>
    <col min="10" max="12" width="17.875" style="0" bestFit="1" customWidth="1"/>
    <col min="13" max="13" width="5.625" style="0" customWidth="1"/>
  </cols>
  <sheetData>
    <row r="1" spans="11:12" ht="18.75" customHeight="1">
      <c r="K1" s="58"/>
      <c r="L1" s="59" t="s">
        <v>49</v>
      </c>
    </row>
    <row r="2" spans="11:12" ht="12" customHeight="1">
      <c r="K2" s="60"/>
      <c r="L2" s="59" t="s">
        <v>50</v>
      </c>
    </row>
    <row r="3" spans="11:12" ht="12" customHeight="1">
      <c r="K3" s="60"/>
      <c r="L3" s="60"/>
    </row>
    <row r="4" spans="1:12" ht="43.5" customHeight="1" thickBot="1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0" ht="9" customHeight="1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ht="12.75" hidden="1"/>
    <row r="7" spans="1:12" s="2" customFormat="1" ht="19.5" customHeight="1" thickTop="1">
      <c r="A7" s="64" t="s">
        <v>6</v>
      </c>
      <c r="B7" s="66" t="s">
        <v>0</v>
      </c>
      <c r="C7" s="9" t="s">
        <v>43</v>
      </c>
      <c r="D7" s="68" t="s">
        <v>44</v>
      </c>
      <c r="E7" s="10"/>
      <c r="F7" s="11"/>
      <c r="G7" s="11"/>
      <c r="H7" s="11"/>
      <c r="I7" s="11"/>
      <c r="J7" s="11"/>
      <c r="K7" s="62"/>
      <c r="L7" s="63"/>
    </row>
    <row r="8" spans="1:12" s="2" customFormat="1" ht="51.75" customHeight="1">
      <c r="A8" s="65"/>
      <c r="B8" s="67"/>
      <c r="C8" s="13"/>
      <c r="D8" s="69"/>
      <c r="E8" s="13">
        <v>2009</v>
      </c>
      <c r="F8" s="13">
        <v>2010</v>
      </c>
      <c r="G8" s="13">
        <v>2011</v>
      </c>
      <c r="H8" s="13">
        <v>2012</v>
      </c>
      <c r="I8" s="13">
        <v>2013</v>
      </c>
      <c r="J8" s="13">
        <v>2014</v>
      </c>
      <c r="K8" s="14">
        <v>2015</v>
      </c>
      <c r="L8" s="15">
        <v>2016</v>
      </c>
    </row>
    <row r="9" spans="1:12" s="3" customFormat="1" ht="21.75" customHeight="1">
      <c r="A9" s="16">
        <v>1</v>
      </c>
      <c r="B9" s="17">
        <v>2</v>
      </c>
      <c r="C9" s="8"/>
      <c r="D9" s="17">
        <v>3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7">
        <v>11</v>
      </c>
      <c r="L9" s="18">
        <v>12</v>
      </c>
    </row>
    <row r="10" spans="1:12" s="2" customFormat="1" ht="21" customHeight="1">
      <c r="A10" s="12" t="s">
        <v>2</v>
      </c>
      <c r="B10" s="19" t="s">
        <v>52</v>
      </c>
      <c r="C10" s="20">
        <f>(C11+C15+C20)</f>
        <v>4523356</v>
      </c>
      <c r="D10" s="21">
        <f>(D11+D15+D20)</f>
        <v>5040012</v>
      </c>
      <c r="E10" s="21">
        <f>D10-E25-E26</f>
        <v>3560016</v>
      </c>
      <c r="F10" s="21">
        <f>E11-F25-F26</f>
        <v>2690020</v>
      </c>
      <c r="G10" s="21">
        <f>F11-G25-G26</f>
        <v>1810000</v>
      </c>
      <c r="H10" s="21">
        <f>G11-H25-H26</f>
        <v>1070000</v>
      </c>
      <c r="I10" s="21">
        <f>H11-I25-I26</f>
        <v>0</v>
      </c>
      <c r="J10" s="21">
        <f>J11</f>
        <v>0</v>
      </c>
      <c r="K10" s="21">
        <f>K11</f>
        <v>0</v>
      </c>
      <c r="L10" s="22">
        <f>L11</f>
        <v>0</v>
      </c>
    </row>
    <row r="11" spans="1:12" s="4" customFormat="1" ht="21" customHeight="1">
      <c r="A11" s="23" t="s">
        <v>8</v>
      </c>
      <c r="B11" s="24" t="s">
        <v>33</v>
      </c>
      <c r="C11" s="25">
        <f>SUM(C12:C14)+C19</f>
        <v>4523356</v>
      </c>
      <c r="D11" s="26">
        <f aca="true" t="shared" si="0" ref="D11:L11">SUM(D12:D14)</f>
        <v>4540012</v>
      </c>
      <c r="E11" s="26">
        <f t="shared" si="0"/>
        <v>3560016</v>
      </c>
      <c r="F11" s="26">
        <f t="shared" si="0"/>
        <v>2690020</v>
      </c>
      <c r="G11" s="26">
        <f t="shared" si="0"/>
        <v>1810000</v>
      </c>
      <c r="H11" s="26">
        <f t="shared" si="0"/>
        <v>1070000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7">
        <f t="shared" si="0"/>
        <v>0</v>
      </c>
    </row>
    <row r="12" spans="1:12" s="4" customFormat="1" ht="21.75" customHeight="1">
      <c r="A12" s="16" t="s">
        <v>38</v>
      </c>
      <c r="B12" s="28" t="s">
        <v>13</v>
      </c>
      <c r="C12" s="8">
        <v>0</v>
      </c>
      <c r="D12" s="26">
        <v>0</v>
      </c>
      <c r="E12" s="26"/>
      <c r="F12" s="26"/>
      <c r="G12" s="26"/>
      <c r="H12" s="26"/>
      <c r="I12" s="26"/>
      <c r="J12" s="26"/>
      <c r="K12" s="29"/>
      <c r="L12" s="30"/>
    </row>
    <row r="13" spans="1:12" s="4" customFormat="1" ht="24" customHeight="1">
      <c r="A13" s="16" t="s">
        <v>39</v>
      </c>
      <c r="B13" s="28" t="s">
        <v>14</v>
      </c>
      <c r="C13" s="8">
        <v>2283356</v>
      </c>
      <c r="D13" s="26">
        <v>1070012</v>
      </c>
      <c r="E13" s="26">
        <f aca="true" t="shared" si="1" ref="E13:L13">D13-E25</f>
        <v>170016</v>
      </c>
      <c r="F13" s="26">
        <f t="shared" si="1"/>
        <v>-229980</v>
      </c>
      <c r="G13" s="26">
        <f t="shared" si="1"/>
        <v>-500000</v>
      </c>
      <c r="H13" s="26">
        <f t="shared" si="1"/>
        <v>-500000</v>
      </c>
      <c r="I13" s="26">
        <f t="shared" si="1"/>
        <v>-500000</v>
      </c>
      <c r="J13" s="26">
        <f t="shared" si="1"/>
        <v>-500000</v>
      </c>
      <c r="K13" s="26">
        <f t="shared" si="1"/>
        <v>-500000</v>
      </c>
      <c r="L13" s="27">
        <f t="shared" si="1"/>
        <v>-500000</v>
      </c>
    </row>
    <row r="14" spans="1:12" s="4" customFormat="1" ht="24" customHeight="1">
      <c r="A14" s="16" t="s">
        <v>40</v>
      </c>
      <c r="B14" s="28" t="s">
        <v>15</v>
      </c>
      <c r="C14" s="8">
        <v>2240000</v>
      </c>
      <c r="D14" s="26">
        <v>3470000</v>
      </c>
      <c r="E14" s="26">
        <f aca="true" t="shared" si="2" ref="E14:J14">D14+D15-E26</f>
        <v>3390000</v>
      </c>
      <c r="F14" s="26">
        <f t="shared" si="2"/>
        <v>2920000</v>
      </c>
      <c r="G14" s="26">
        <f t="shared" si="2"/>
        <v>2310000</v>
      </c>
      <c r="H14" s="26">
        <f t="shared" si="2"/>
        <v>1570000</v>
      </c>
      <c r="I14" s="26">
        <f t="shared" si="2"/>
        <v>500000</v>
      </c>
      <c r="J14" s="26">
        <f t="shared" si="2"/>
        <v>500000</v>
      </c>
      <c r="K14" s="26">
        <f>J14+J15-K26</f>
        <v>500000</v>
      </c>
      <c r="L14" s="27">
        <f>K14+K15-L26</f>
        <v>500000</v>
      </c>
    </row>
    <row r="15" spans="1:12" s="4" customFormat="1" ht="28.5" customHeight="1">
      <c r="A15" s="23" t="s">
        <v>9</v>
      </c>
      <c r="B15" s="24" t="s">
        <v>34</v>
      </c>
      <c r="C15" s="25">
        <f aca="true" t="shared" si="3" ref="C15:H15">SUM(C16:C19)</f>
        <v>0</v>
      </c>
      <c r="D15" s="26">
        <f t="shared" si="3"/>
        <v>500000</v>
      </c>
      <c r="E15" s="26">
        <f>SUM(E16:E17)</f>
        <v>0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>SUM(I16:I19)</f>
        <v>0</v>
      </c>
      <c r="J15" s="26">
        <f>SUM(J16:J19)</f>
        <v>0</v>
      </c>
      <c r="K15" s="29"/>
      <c r="L15" s="30"/>
    </row>
    <row r="16" spans="1:12" s="4" customFormat="1" ht="23.25" customHeight="1">
      <c r="A16" s="16" t="s">
        <v>38</v>
      </c>
      <c r="B16" s="28" t="s">
        <v>16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9"/>
      <c r="L16" s="30"/>
    </row>
    <row r="17" spans="1:12" s="4" customFormat="1" ht="23.25" customHeight="1">
      <c r="A17" s="16" t="s">
        <v>39</v>
      </c>
      <c r="B17" s="28" t="s">
        <v>17</v>
      </c>
      <c r="C17" s="31">
        <v>0</v>
      </c>
      <c r="D17" s="26">
        <v>500000</v>
      </c>
      <c r="E17" s="26">
        <f>E19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9"/>
      <c r="L17" s="30"/>
    </row>
    <row r="18" spans="1:12" s="4" customFormat="1" ht="23.25" customHeight="1">
      <c r="A18" s="16"/>
      <c r="B18" s="32" t="s">
        <v>42</v>
      </c>
      <c r="C18" s="33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9"/>
      <c r="L18" s="30"/>
    </row>
    <row r="19" spans="1:12" s="4" customFormat="1" ht="23.25" customHeight="1">
      <c r="A19" s="16" t="s">
        <v>40</v>
      </c>
      <c r="B19" s="28" t="s">
        <v>7</v>
      </c>
      <c r="C19" s="31"/>
      <c r="D19" s="26">
        <v>0</v>
      </c>
      <c r="E19" s="26">
        <v>0</v>
      </c>
      <c r="F19" s="26"/>
      <c r="G19" s="26"/>
      <c r="H19" s="26"/>
      <c r="I19" s="26"/>
      <c r="J19" s="26"/>
      <c r="K19" s="29"/>
      <c r="L19" s="30"/>
    </row>
    <row r="20" spans="1:12" s="4" customFormat="1" ht="21" customHeight="1">
      <c r="A20" s="23" t="s">
        <v>10</v>
      </c>
      <c r="B20" s="24" t="s">
        <v>18</v>
      </c>
      <c r="C20" s="34"/>
      <c r="D20" s="34">
        <f>SUM(D21:D22)</f>
        <v>0</v>
      </c>
      <c r="E20" s="34"/>
      <c r="F20" s="34">
        <f>SUM(F21:F22)</f>
        <v>0</v>
      </c>
      <c r="G20" s="34">
        <f>SUM(G21:G22)</f>
        <v>0</v>
      </c>
      <c r="H20" s="34">
        <f>SUM(H21:H22)</f>
        <v>0</v>
      </c>
      <c r="I20" s="34">
        <f>SUM(I21:I22)</f>
        <v>0</v>
      </c>
      <c r="J20" s="34">
        <f>SUM(J21:J22)</f>
        <v>0</v>
      </c>
      <c r="K20" s="29"/>
      <c r="L20" s="30"/>
    </row>
    <row r="21" spans="1:12" s="4" customFormat="1" ht="21" customHeight="1">
      <c r="A21" s="16" t="s">
        <v>38</v>
      </c>
      <c r="B21" s="32" t="s">
        <v>35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9"/>
      <c r="L21" s="30"/>
    </row>
    <row r="22" spans="1:12" s="4" customFormat="1" ht="21.75" customHeight="1">
      <c r="A22" s="16" t="s">
        <v>39</v>
      </c>
      <c r="B22" s="32" t="s">
        <v>36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29"/>
      <c r="L22" s="30"/>
    </row>
    <row r="23" spans="1:12" s="2" customFormat="1" ht="21.75" customHeight="1">
      <c r="A23" s="12">
        <v>2</v>
      </c>
      <c r="B23" s="19" t="s">
        <v>32</v>
      </c>
      <c r="C23" s="35">
        <f>C24+C28+C29</f>
        <v>789913</v>
      </c>
      <c r="D23" s="36">
        <f>D24+D28+D29</f>
        <v>2423746</v>
      </c>
      <c r="E23" s="36">
        <f aca="true" t="shared" si="4" ref="E23:L23">E24+E28+E29</f>
        <v>1934516</v>
      </c>
      <c r="F23" s="36">
        <f t="shared" si="4"/>
        <v>1952696</v>
      </c>
      <c r="G23" s="36">
        <f t="shared" si="4"/>
        <v>1896570</v>
      </c>
      <c r="H23" s="36">
        <f t="shared" si="4"/>
        <v>1696200</v>
      </c>
      <c r="I23" s="36">
        <f t="shared" si="4"/>
        <v>1946460</v>
      </c>
      <c r="J23" s="36">
        <f t="shared" si="4"/>
        <v>802710</v>
      </c>
      <c r="K23" s="36">
        <f t="shared" si="4"/>
        <v>774460</v>
      </c>
      <c r="L23" s="37">
        <f t="shared" si="4"/>
        <v>746210</v>
      </c>
    </row>
    <row r="24" spans="1:12" s="2" customFormat="1" ht="26.25" customHeight="1">
      <c r="A24" s="12" t="s">
        <v>11</v>
      </c>
      <c r="B24" s="19" t="s">
        <v>31</v>
      </c>
      <c r="C24" s="20">
        <f>SUM(C25:C27)</f>
        <v>659220</v>
      </c>
      <c r="D24" s="21">
        <f>SUM(D25:D27)</f>
        <v>2201746</v>
      </c>
      <c r="E24" s="21">
        <f aca="true" t="shared" si="5" ref="E24:L24">SUM(E25:E27)</f>
        <v>1736516</v>
      </c>
      <c r="F24" s="21">
        <f t="shared" si="5"/>
        <v>1785696</v>
      </c>
      <c r="G24" s="21">
        <f t="shared" si="5"/>
        <v>1767470</v>
      </c>
      <c r="H24" s="21">
        <f t="shared" si="5"/>
        <v>1599200</v>
      </c>
      <c r="I24" s="21">
        <f t="shared" si="5"/>
        <v>1900960</v>
      </c>
      <c r="J24" s="21">
        <f t="shared" si="5"/>
        <v>802710</v>
      </c>
      <c r="K24" s="21">
        <f t="shared" si="5"/>
        <v>774460</v>
      </c>
      <c r="L24" s="22">
        <f t="shared" si="5"/>
        <v>746210</v>
      </c>
    </row>
    <row r="25" spans="1:12" s="4" customFormat="1" ht="20.25" customHeight="1">
      <c r="A25" s="16" t="s">
        <v>38</v>
      </c>
      <c r="B25" s="28" t="s">
        <v>24</v>
      </c>
      <c r="C25" s="8">
        <v>659220</v>
      </c>
      <c r="D25" s="26">
        <v>399996</v>
      </c>
      <c r="E25" s="26">
        <v>899996</v>
      </c>
      <c r="F25" s="26">
        <v>399996</v>
      </c>
      <c r="G25" s="26">
        <v>270020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</row>
    <row r="26" spans="1:12" s="4" customFormat="1" ht="21.75" customHeight="1">
      <c r="A26" s="16" t="s">
        <v>39</v>
      </c>
      <c r="B26" s="28" t="s">
        <v>26</v>
      </c>
      <c r="C26" s="31"/>
      <c r="D26" s="26">
        <v>1630000</v>
      </c>
      <c r="E26" s="26">
        <v>580000</v>
      </c>
      <c r="F26" s="26">
        <v>470000</v>
      </c>
      <c r="G26" s="26">
        <v>610000</v>
      </c>
      <c r="H26" s="26">
        <v>740000</v>
      </c>
      <c r="I26" s="26">
        <v>1070000</v>
      </c>
      <c r="J26" s="26">
        <v>0</v>
      </c>
      <c r="K26" s="38"/>
      <c r="L26" s="30"/>
    </row>
    <row r="27" spans="1:12" s="4" customFormat="1" ht="21.75" customHeight="1">
      <c r="A27" s="16" t="s">
        <v>40</v>
      </c>
      <c r="B27" s="28" t="s">
        <v>25</v>
      </c>
      <c r="C27" s="31"/>
      <c r="D27" s="26">
        <v>171750</v>
      </c>
      <c r="E27" s="26">
        <v>256520</v>
      </c>
      <c r="F27" s="26">
        <v>915700</v>
      </c>
      <c r="G27" s="26">
        <v>887450</v>
      </c>
      <c r="H27" s="26">
        <v>859200</v>
      </c>
      <c r="I27" s="26">
        <v>830960</v>
      </c>
      <c r="J27" s="26">
        <v>802710</v>
      </c>
      <c r="K27" s="39">
        <v>774460</v>
      </c>
      <c r="L27" s="40">
        <v>746210</v>
      </c>
    </row>
    <row r="28" spans="1:12" s="4" customFormat="1" ht="24.75" customHeight="1">
      <c r="A28" s="23" t="s">
        <v>12</v>
      </c>
      <c r="B28" s="24" t="s">
        <v>37</v>
      </c>
      <c r="C28" s="41"/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</row>
    <row r="29" spans="1:12" s="5" customFormat="1" ht="23.25" customHeight="1">
      <c r="A29" s="23" t="s">
        <v>22</v>
      </c>
      <c r="B29" s="24" t="s">
        <v>23</v>
      </c>
      <c r="C29" s="41">
        <v>130693</v>
      </c>
      <c r="D29" s="42">
        <v>222000</v>
      </c>
      <c r="E29" s="42">
        <v>198000</v>
      </c>
      <c r="F29" s="42">
        <v>167000</v>
      </c>
      <c r="G29" s="42">
        <v>129100</v>
      </c>
      <c r="H29" s="42">
        <v>97000</v>
      </c>
      <c r="I29" s="42">
        <v>45500</v>
      </c>
      <c r="J29" s="42">
        <v>0</v>
      </c>
      <c r="K29" s="42">
        <v>0</v>
      </c>
      <c r="L29" s="43">
        <v>0</v>
      </c>
    </row>
    <row r="30" spans="1:12" s="2" customFormat="1" ht="23.25" customHeight="1">
      <c r="A30" s="12" t="s">
        <v>3</v>
      </c>
      <c r="B30" s="19" t="s">
        <v>19</v>
      </c>
      <c r="C30" s="35">
        <v>17516729</v>
      </c>
      <c r="D30" s="21">
        <v>21569133</v>
      </c>
      <c r="E30" s="21">
        <v>22232514</v>
      </c>
      <c r="F30" s="21">
        <v>21830800</v>
      </c>
      <c r="G30" s="21">
        <v>22070020</v>
      </c>
      <c r="H30" s="21">
        <v>22100000</v>
      </c>
      <c r="I30" s="21">
        <v>22100800</v>
      </c>
      <c r="J30" s="21">
        <v>22100000</v>
      </c>
      <c r="K30" s="21">
        <v>22100000</v>
      </c>
      <c r="L30" s="22">
        <v>22100000</v>
      </c>
    </row>
    <row r="31" spans="1:12" s="6" customFormat="1" ht="23.25" customHeight="1">
      <c r="A31" s="12" t="s">
        <v>1</v>
      </c>
      <c r="B31" s="19" t="s">
        <v>20</v>
      </c>
      <c r="C31" s="35">
        <v>20086716</v>
      </c>
      <c r="D31" s="21">
        <v>20292526</v>
      </c>
      <c r="E31" s="21">
        <v>20752518</v>
      </c>
      <c r="F31" s="21">
        <v>20960804</v>
      </c>
      <c r="G31" s="21">
        <v>21190000</v>
      </c>
      <c r="H31" s="21">
        <v>21360000</v>
      </c>
      <c r="I31" s="21">
        <v>21030800</v>
      </c>
      <c r="J31" s="21">
        <v>21297290</v>
      </c>
      <c r="K31" s="21">
        <v>21325540</v>
      </c>
      <c r="L31" s="22">
        <v>21353790</v>
      </c>
    </row>
    <row r="32" spans="1:12" s="6" customFormat="1" ht="24.75" customHeight="1">
      <c r="A32" s="12" t="s">
        <v>4</v>
      </c>
      <c r="B32" s="19" t="s">
        <v>21</v>
      </c>
      <c r="C32" s="35">
        <f aca="true" t="shared" si="6" ref="C32:J32">C30-C31</f>
        <v>-2569987</v>
      </c>
      <c r="D32" s="36">
        <f t="shared" si="6"/>
        <v>1276607</v>
      </c>
      <c r="E32" s="36">
        <f t="shared" si="6"/>
        <v>1479996</v>
      </c>
      <c r="F32" s="36">
        <f t="shared" si="6"/>
        <v>869996</v>
      </c>
      <c r="G32" s="36">
        <f t="shared" si="6"/>
        <v>880020</v>
      </c>
      <c r="H32" s="36">
        <f t="shared" si="6"/>
        <v>740000</v>
      </c>
      <c r="I32" s="36">
        <f t="shared" si="6"/>
        <v>1070000</v>
      </c>
      <c r="J32" s="36">
        <f t="shared" si="6"/>
        <v>802710</v>
      </c>
      <c r="K32" s="36">
        <f>K30-K31</f>
        <v>774460</v>
      </c>
      <c r="L32" s="37">
        <f>L30-L31</f>
        <v>746210</v>
      </c>
    </row>
    <row r="33" spans="1:12" s="2" customFormat="1" ht="21" customHeight="1">
      <c r="A33" s="12" t="s">
        <v>5</v>
      </c>
      <c r="B33" s="19" t="s">
        <v>41</v>
      </c>
      <c r="C33" s="44">
        <v>0</v>
      </c>
      <c r="D33" s="45"/>
      <c r="E33" s="45"/>
      <c r="F33" s="45"/>
      <c r="G33" s="45"/>
      <c r="H33" s="45"/>
      <c r="I33" s="45"/>
      <c r="J33" s="45"/>
      <c r="K33" s="46"/>
      <c r="L33" s="47"/>
    </row>
    <row r="34" spans="1:12" s="4" customFormat="1" ht="18" customHeight="1">
      <c r="A34" s="23" t="s">
        <v>27</v>
      </c>
      <c r="B34" s="28" t="s">
        <v>46</v>
      </c>
      <c r="C34" s="48">
        <f aca="true" t="shared" si="7" ref="C34:L34">C10/C30*100</f>
        <v>25.82306319861431</v>
      </c>
      <c r="D34" s="49">
        <f t="shared" si="7"/>
        <v>23.366780667540045</v>
      </c>
      <c r="E34" s="49">
        <f t="shared" si="7"/>
        <v>16.012656058599582</v>
      </c>
      <c r="F34" s="49">
        <f t="shared" si="7"/>
        <v>12.322132033640544</v>
      </c>
      <c r="G34" s="49">
        <f t="shared" si="7"/>
        <v>8.201170637815462</v>
      </c>
      <c r="H34" s="49">
        <f t="shared" si="7"/>
        <v>4.841628959276019</v>
      </c>
      <c r="I34" s="49">
        <f t="shared" si="7"/>
        <v>0</v>
      </c>
      <c r="J34" s="49">
        <f t="shared" si="7"/>
        <v>0</v>
      </c>
      <c r="K34" s="49">
        <f t="shared" si="7"/>
        <v>0</v>
      </c>
      <c r="L34" s="50">
        <f t="shared" si="7"/>
        <v>0</v>
      </c>
    </row>
    <row r="35" spans="1:12" s="4" customFormat="1" ht="33" customHeight="1">
      <c r="A35" s="23" t="s">
        <v>28</v>
      </c>
      <c r="B35" s="28" t="s">
        <v>45</v>
      </c>
      <c r="C35" s="51">
        <f>((C11+C15-C24))/C30*100</f>
        <v>22.059689340401395</v>
      </c>
      <c r="D35" s="52">
        <f aca="true" t="shared" si="8" ref="D35:L35">((D11+D15))/D30*100</f>
        <v>23.366780667540045</v>
      </c>
      <c r="E35" s="52">
        <f t="shared" si="8"/>
        <v>16.012656058599582</v>
      </c>
      <c r="F35" s="52">
        <f t="shared" si="8"/>
        <v>12.322132033640544</v>
      </c>
      <c r="G35" s="52">
        <f t="shared" si="8"/>
        <v>8.201170637815462</v>
      </c>
      <c r="H35" s="52">
        <f t="shared" si="8"/>
        <v>4.841628959276019</v>
      </c>
      <c r="I35" s="52">
        <f t="shared" si="8"/>
        <v>0</v>
      </c>
      <c r="J35" s="52">
        <f t="shared" si="8"/>
        <v>0</v>
      </c>
      <c r="K35" s="52">
        <f t="shared" si="8"/>
        <v>0</v>
      </c>
      <c r="L35" s="53">
        <f t="shared" si="8"/>
        <v>0</v>
      </c>
    </row>
    <row r="36" spans="1:12" s="4" customFormat="1" ht="23.25" customHeight="1">
      <c r="A36" s="23" t="s">
        <v>29</v>
      </c>
      <c r="B36" s="28" t="s">
        <v>47</v>
      </c>
      <c r="C36" s="51">
        <f>C23/C30*100</f>
        <v>4.509477768366457</v>
      </c>
      <c r="D36" s="52">
        <f>D23/D30*100</f>
        <v>11.237104430669513</v>
      </c>
      <c r="E36" s="52">
        <f>E23/E30*100</f>
        <v>8.70129217055705</v>
      </c>
      <c r="F36" s="52">
        <f aca="true" t="shared" si="9" ref="F36:L36">F23/F30*100</f>
        <v>8.94468365795115</v>
      </c>
      <c r="G36" s="52">
        <f t="shared" si="9"/>
        <v>8.593422208045123</v>
      </c>
      <c r="H36" s="52">
        <f t="shared" si="9"/>
        <v>7.675113122171946</v>
      </c>
      <c r="I36" s="52">
        <f t="shared" si="9"/>
        <v>8.807192499819012</v>
      </c>
      <c r="J36" s="52">
        <f t="shared" si="9"/>
        <v>3.6321719457013577</v>
      </c>
      <c r="K36" s="52">
        <f t="shared" si="9"/>
        <v>3.5043438914027147</v>
      </c>
      <c r="L36" s="53">
        <f t="shared" si="9"/>
        <v>3.376515837104072</v>
      </c>
    </row>
    <row r="37" spans="1:12" s="4" customFormat="1" ht="37.5" customHeight="1" thickBot="1">
      <c r="A37" s="54" t="s">
        <v>30</v>
      </c>
      <c r="B37" s="55" t="s">
        <v>48</v>
      </c>
      <c r="C37" s="56">
        <f>(C24+C29)/C30*100</f>
        <v>4.509477768366457</v>
      </c>
      <c r="D37" s="57">
        <f aca="true" t="shared" si="10" ref="D37:L37">(D24+D29-D27)/D30*100</f>
        <v>10.440827640128141</v>
      </c>
      <c r="E37" s="57">
        <f t="shared" si="10"/>
        <v>7.547486532562174</v>
      </c>
      <c r="F37" s="57">
        <f t="shared" si="10"/>
        <v>4.750151162577643</v>
      </c>
      <c r="G37" s="57">
        <f t="shared" si="10"/>
        <v>4.57235652708969</v>
      </c>
      <c r="H37" s="57">
        <f t="shared" si="10"/>
        <v>3.7873303167420818</v>
      </c>
      <c r="I37" s="57">
        <f t="shared" si="10"/>
        <v>5.047328603489467</v>
      </c>
      <c r="J37" s="57">
        <f t="shared" si="10"/>
        <v>0</v>
      </c>
      <c r="K37" s="57">
        <f t="shared" si="10"/>
        <v>0</v>
      </c>
      <c r="L37" s="57">
        <f t="shared" si="10"/>
        <v>0</v>
      </c>
    </row>
    <row r="38" ht="13.5" thickTop="1"/>
  </sheetData>
  <sheetProtection/>
  <mergeCells count="5">
    <mergeCell ref="A4:L4"/>
    <mergeCell ref="K7:L7"/>
    <mergeCell ref="A7:A8"/>
    <mergeCell ref="B7:B8"/>
    <mergeCell ref="D7:D8"/>
  </mergeCells>
  <printOptions horizontalCentered="1"/>
  <pageMargins left="0.3937007874015748" right="0.3937007874015748" top="0.6299212598425197" bottom="0.8267716535433072" header="0.2362204724409449" footer="0.15748031496062992"/>
  <pageSetup fitToHeight="1" fitToWidth="1" horizontalDpi="600" verticalDpi="600" orientation="landscape" paperSize="9" scale="54" r:id="rId1"/>
  <headerFooter alignWithMargins="0">
    <oddHeader>&amp;C&amp;"Tahoma,Pogrubiony"&amp;12
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SS</cp:lastModifiedBy>
  <cp:lastPrinted>2008-12-31T06:41:36Z</cp:lastPrinted>
  <dcterms:created xsi:type="dcterms:W3CDTF">1998-12-09T13:02:10Z</dcterms:created>
  <dcterms:modified xsi:type="dcterms:W3CDTF">2008-12-31T06:42:33Z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